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Z:\Highways\MUN\LCL\Private\ProgramDocuments\BikePed\2018 Solicitation\Selection Process\"/>
    </mc:Choice>
  </mc:AlternateContent>
  <xr:revisionPtr revIDLastSave="0" documentId="13_ncr:1_{5DA56BA8-1256-4BA4-9BCD-24B2856BD4E7}" xr6:coauthVersionLast="34" xr6:coauthVersionMax="34" xr10:uidLastSave="{00000000-0000-0000-0000-000000000000}"/>
  <bookViews>
    <workbookView xWindow="0" yWindow="0" windowWidth="20490" windowHeight="6945" xr2:uid="{00000000-000D-0000-FFFF-FFFF00000000}"/>
  </bookViews>
  <sheets>
    <sheet name="Additional Funds Summary" sheetId="1" r:id="rId1"/>
  </sheets>
  <calcPr calcId="179021"/>
</workbook>
</file>

<file path=xl/calcChain.xml><?xml version="1.0" encoding="utf-8"?>
<calcChain xmlns="http://schemas.openxmlformats.org/spreadsheetml/2006/main">
  <c r="Z9" i="1" l="1"/>
  <c r="AA4" i="1"/>
  <c r="AA3" i="1"/>
  <c r="AA2" i="1"/>
  <c r="T3" i="1" l="1"/>
  <c r="Q7" i="1" l="1"/>
  <c r="Q10" i="1"/>
  <c r="Q8" i="1"/>
  <c r="Q4" i="1"/>
  <c r="Q6" i="1"/>
  <c r="Q5" i="1"/>
  <c r="Q3" i="1"/>
  <c r="Q9" i="1"/>
  <c r="Q11" i="1"/>
  <c r="Q12" i="1"/>
  <c r="Q13" i="1"/>
  <c r="Q2" i="1"/>
  <c r="Z2" i="1" l="1"/>
  <c r="Z7" i="1"/>
  <c r="Z10" i="1"/>
  <c r="Z8" i="1"/>
  <c r="Z4" i="1"/>
  <c r="Z6" i="1"/>
  <c r="Z5" i="1"/>
  <c r="AA5" i="1" s="1"/>
  <c r="Z3" i="1"/>
  <c r="Z11" i="1"/>
  <c r="Z12" i="1"/>
  <c r="Z13" i="1"/>
  <c r="AA6" i="1" l="1"/>
  <c r="AA7" i="1" s="1"/>
  <c r="AA8" i="1" s="1"/>
  <c r="AA9" i="1" s="1"/>
  <c r="AA10" i="1" s="1"/>
  <c r="AA11" i="1" s="1"/>
  <c r="AA12" i="1" s="1"/>
  <c r="AA13" i="1" s="1"/>
  <c r="Z14" i="1"/>
  <c r="X14" i="1"/>
</calcChain>
</file>

<file path=xl/sharedStrings.xml><?xml version="1.0" encoding="utf-8"?>
<sst xmlns="http://schemas.openxmlformats.org/spreadsheetml/2006/main" count="183" uniqueCount="153">
  <si>
    <t>ProjNameNumber</t>
  </si>
  <si>
    <t>Applicant</t>
  </si>
  <si>
    <t>Contact Name</t>
  </si>
  <si>
    <t>Address</t>
  </si>
  <si>
    <t>Town</t>
  </si>
  <si>
    <t>Email</t>
  </si>
  <si>
    <t>Phone</t>
  </si>
  <si>
    <t>Accounting</t>
  </si>
  <si>
    <t>DUNS#</t>
  </si>
  <si>
    <t>RPC</t>
  </si>
  <si>
    <t>FYEndMo</t>
  </si>
  <si>
    <t>Town of Bennington</t>
  </si>
  <si>
    <t>Mark Anders</t>
  </si>
  <si>
    <t>BCRC, 111 South St.</t>
  </si>
  <si>
    <t>Bennington</t>
  </si>
  <si>
    <t>manders@bcrcvt.org</t>
  </si>
  <si>
    <t>(802) 442-0713</t>
  </si>
  <si>
    <t>Automated</t>
  </si>
  <si>
    <t>Bennington Co. RC</t>
  </si>
  <si>
    <t>June</t>
  </si>
  <si>
    <t>BENNINGTON  STP SDWK(12)</t>
  </si>
  <si>
    <t xml:space="preserve">The project is a 1,600-foot long, ten-foot wide paved bike/ped path along the north side of Kocher Drive in Bennington, from Performance Drive to Northside Drive, where it will connect to an existing sidewalk and a planned rail trail (Bennington STP Bike (26).  The path crosses US 7. Intersection improvements to the US7/VT7A intersection will include pedestrian signals and a pedestrian refuge island. The Town will build an additional 1,100 feet of path, at their own expense, from Performance Drive to East Road, where it will connect to an existing bike/ped path to the regional middle school. </t>
  </si>
  <si>
    <t>City of Burlington</t>
  </si>
  <si>
    <t>Susan Molzon</t>
  </si>
  <si>
    <t>645 Pine Street</t>
  </si>
  <si>
    <t>Burlington</t>
  </si>
  <si>
    <t>smolzon@burlingtonvt.gov</t>
  </si>
  <si>
    <t>Combination</t>
  </si>
  <si>
    <t>Chittenden Co. RPC</t>
  </si>
  <si>
    <t xml:space="preserve">This project is for construction of a 10-foot wide sidepath along the south side of Colchester Avenue between Prospect Street and East Avenue.  This project will widen the path to current standards and conformance with ADA standards.   This is an important transportation corridor for students, staff, and visitors to the University of Vermont and the University of Vermont Medical Center.  The existing sidewalk is 5-feet wide between South Prospect Street and Mansfield Avenue and 8-feet wide between Mansfield Avenue and East Avenue and is insufficient for the volume of pedestrian and bicycle travel in the project area. </t>
  </si>
  <si>
    <t>Fairfax STP EH 12(8)</t>
  </si>
  <si>
    <t>Town of Fairfax</t>
  </si>
  <si>
    <t>Brad Docheff</t>
  </si>
  <si>
    <t>12 Buck Hollow Road</t>
  </si>
  <si>
    <t>Fairfax</t>
  </si>
  <si>
    <t>townmanager@fairfax-vt.gov</t>
  </si>
  <si>
    <t>Northwest RPC</t>
  </si>
  <si>
    <t>This project constructs new pedestrian access facilities and improves existing degrading sidewalk along Main Street (VT Route 104) in Fairfax from Hunt Street to Huntville Road.  This will bring existing sidewalk up to current compliance standards and extend new sidewalk along the road, increasing pedestrian access to the town's Community Center, Emergency Services, and local K-12 school, Bellows Free Academy-Fairfax.  This will improve the safety and mobility of pedestrians and bicyclists through the Village Center.</t>
  </si>
  <si>
    <t>John O'Keefe</t>
  </si>
  <si>
    <t>6039 Main Street</t>
  </si>
  <si>
    <t xml:space="preserve">Manchester </t>
  </si>
  <si>
    <t>j.okeefe@manchester-vt.gov</t>
  </si>
  <si>
    <t>The goal of the  redesign of Depot Street which is in the heart of the commercial district,  is to make it  work better for all users, pedestrian's, cyclist, motor vehicles business owners, and also make it more human in scale.  As the planning progressed  it was determined that VTrans planned a paving project for Depot Street.  The Town and VTrans decided to combine constructions projects to minimize the impact of constructions.  VTrans put the project out to bid.  The lowest bid that came in,  was 24% over the estimate for Depot Street.   The Town does not have the resources to make up the difference and if it does not receive additional funds will have to remove many elements from the plan which will severely alter the goal of the redesign..</t>
  </si>
  <si>
    <t>Thetford Sidewalk</t>
  </si>
  <si>
    <t>STP EH(09)10</t>
  </si>
  <si>
    <t>Town of Thetford</t>
  </si>
  <si>
    <t>Stuart Rogers</t>
  </si>
  <si>
    <t>PO Box 126</t>
  </si>
  <si>
    <t>Thetford</t>
  </si>
  <si>
    <t>selectboard@thetfordvermont.us</t>
  </si>
  <si>
    <t>December</t>
  </si>
  <si>
    <t>The Town of Thetford is seeking $50,280 in additional funding to cover construction costs for the sidewalk in Thetford Center from the Thetford Elementary School linking to the library, Thetford Congregational Church ending at Houghton Hill Road. The project has overrun the schedule along with the original grant budget. The 100% design plans have been submitted to VTrans for final review. It's anticipated to go out to bid this winter, and constructed next season.</t>
  </si>
  <si>
    <t>Waterbury VT 100 Sidewalk Project</t>
  </si>
  <si>
    <t>Waterbury STP BP17 (11)</t>
  </si>
  <si>
    <t>Town of Waterbury</t>
  </si>
  <si>
    <t>Barbara Farr</t>
  </si>
  <si>
    <t>28 North Main Street</t>
  </si>
  <si>
    <t>Waterbury</t>
  </si>
  <si>
    <t>bfarr@waterburyvt.com</t>
  </si>
  <si>
    <t>Central VT RPC</t>
  </si>
  <si>
    <t xml:space="preserve">This sidewalk and crosswalk project was awarded in 2017.  The safety of pedestrians is the purpose for this project. The original estimates from the scoping study underestimated the complexity of the intersection at VT Route 100 at the top of Stowe Street and Blush Hill Road in Waterbury. There is an existing traffic signal that will needs to be timed with a pedestrian crosswalk across Route 100.  Electrical conduits will need to be installed under Route 100 and coordination needs to take place with the current Route 100 Rehabilitation Project that will be completed in 2019.  </t>
  </si>
  <si>
    <t>Village South Sidewalk, Hinesburg STP BP16(11)</t>
  </si>
  <si>
    <t>Town of Hinesburg</t>
  </si>
  <si>
    <t>Alex Weinhagen</t>
  </si>
  <si>
    <t>10632 Route 116</t>
  </si>
  <si>
    <t>Hinesburg</t>
  </si>
  <si>
    <t>aweinhagen@hinesburg.org</t>
  </si>
  <si>
    <t>Additional funds to cover anticipated design/construction costs in excess of the original scoping study and 2016 grant application estimates.  New sidewalk on Route 116 from Hinesburg Community School south 1040’ to Norris property beyond Friendship Lane.  Extends the existing sidewalk system.  Will serve 11 existing homes, and a 24-unit residential development under construction.  Public-private partnership project with landowner of the 24-unit development (Meadow Mist; Alan &amp; Nancy Norris).  Norris will provide the 20% local match, and will construct an additional 910' of sidewalk (not part of project) – connecting the project’s southern terminus to the Route 116, Buck Hill Road intersection.</t>
  </si>
  <si>
    <t>(802) 849-6111</t>
  </si>
  <si>
    <t>(802) 362-1313</t>
  </si>
  <si>
    <t>(802) 540-0557</t>
  </si>
  <si>
    <t>(802) 785-2922</t>
  </si>
  <si>
    <t>(802) 888-3810</t>
  </si>
  <si>
    <t>(802) 482-2281</t>
  </si>
  <si>
    <t>Additional Funds Project Title</t>
  </si>
  <si>
    <t>Two Rivers -            Ottauquechee RC</t>
  </si>
  <si>
    <t>Burke STP BIKE (65)</t>
  </si>
  <si>
    <t>Town of Burke</t>
  </si>
  <si>
    <t>Town of Milton</t>
  </si>
  <si>
    <t>Town of Putney</t>
  </si>
  <si>
    <t>Tim McGuire</t>
  </si>
  <si>
    <t>212 School St.</t>
  </si>
  <si>
    <t>West Burke</t>
  </si>
  <si>
    <t>tmcguires@hotmail.com</t>
  </si>
  <si>
    <t>(802) 473-0275</t>
  </si>
  <si>
    <t>Manual</t>
  </si>
  <si>
    <t>Northeastern VT Dev. Asso</t>
  </si>
  <si>
    <t>The project includes the installation of over 873 of sidewalk and drainage along VT Route 114 in the State designated Village of East Burke.  This project was previously awarded a $420,000 design and construction grant.  At this point all design, easements, and permits work is final.  The project has been bid and is currently under construction.  A number of delays and</t>
  </si>
  <si>
    <t>East Montpelier Village Sidewalk Project</t>
  </si>
  <si>
    <t>East Montpelier STP BIKE(63) &amp; NH CULV (54)</t>
  </si>
  <si>
    <t>Town of East Montpeleier</t>
  </si>
  <si>
    <t>C Bruce Johnson</t>
  </si>
  <si>
    <t>PO Box 157</t>
  </si>
  <si>
    <t>East Montpelier</t>
  </si>
  <si>
    <t>eastmontadmin@comcast.net</t>
  </si>
  <si>
    <t>ZIP</t>
  </si>
  <si>
    <t>(802) 223-3313</t>
  </si>
  <si>
    <t xml:space="preserve">This project is for multi-modal safety improvements to the US Rte. 2NT Rte. 14 corridor in East Montpelier Village. Essentially this involves the installation of sidewalks &amp; crosswalks, the widening of road shoulders, and associated drainage improvements between and connecting to the two VTrans intersection upgrades at either end of the Rte. 2/Rte. 14 corridor. </t>
  </si>
  <si>
    <t>Milton STP SDWK(18</t>
  </si>
  <si>
    <t>Town of Manchester</t>
  </si>
  <si>
    <t>David Allerton</t>
  </si>
  <si>
    <t>43 Bombardier Road</t>
  </si>
  <si>
    <t>Milton</t>
  </si>
  <si>
    <t>Putney</t>
  </si>
  <si>
    <t>Rutland</t>
  </si>
  <si>
    <t>dallerton@miltonvt.gov</t>
  </si>
  <si>
    <t>(802) 891-8045</t>
  </si>
  <si>
    <t xml:space="preserve">This project will construct approximately 110 linear feet of sidewalk along the south side of Cherry Street, from the intersection with Turner Avenue to Railroad Street. The sidewalk will cross the railroad tracks on Cherry Street, and incorporate the required ADA and safety elements for the crossing. </t>
  </si>
  <si>
    <t>Putney Village Sidewalks - Phase III: Meetinghouse to Landmark Collge</t>
  </si>
  <si>
    <t>Putney STP TA14(1)</t>
  </si>
  <si>
    <t>Karen M Astley</t>
  </si>
  <si>
    <t>PO Box 233</t>
  </si>
  <si>
    <t>manager@putneyvt.org</t>
  </si>
  <si>
    <t>(802) 387-5862</t>
  </si>
  <si>
    <t>Windham RC</t>
  </si>
  <si>
    <t>Work to be performed under this project includes construction of 1300 feet of curb and sidewalk, placement of a stone fill embankment, extension of an existing concrete box culvert and construction of a concrete headwall, regrading of and ornamental lighting along Vinegar Lane, and other incidental items.</t>
  </si>
  <si>
    <t>Manchester BP15(5) &amp; 17(5)</t>
  </si>
  <si>
    <t>Burlington STP SDWK(19) &amp; BP15(7) &amp; SDWK(23)</t>
  </si>
  <si>
    <t>Rutland City STP BP14(11)</t>
  </si>
  <si>
    <t>City of Rutland</t>
  </si>
  <si>
    <t>Susan Schreibman</t>
  </si>
  <si>
    <t>PO Box 969</t>
  </si>
  <si>
    <t>sschreibmangross@gmail.com</t>
  </si>
  <si>
    <t>(802) 353-0005</t>
  </si>
  <si>
    <t>Rutland RPC</t>
  </si>
  <si>
    <t xml:space="preserve">Rutland Creek Path's Segment 5 extends along the north side of Dorr Drive fr om the western end of the Dorr Dr. (River St.) bridge, where it connects to Se gment 4, to the College of St. Joseph (CSJ), linking the College to the City's r esources. </t>
  </si>
  <si>
    <t>Federal Share</t>
  </si>
  <si>
    <t>Additional $ Request</t>
  </si>
  <si>
    <t>Current MAB Project Supervisor</t>
  </si>
  <si>
    <t>Scott Gurley</t>
  </si>
  <si>
    <t>Ross Gouin</t>
  </si>
  <si>
    <t>Ande Deforge</t>
  </si>
  <si>
    <t>Jon Kaplan</t>
  </si>
  <si>
    <t>Chris Hunt</t>
  </si>
  <si>
    <t>Anticipated Construction Year</t>
  </si>
  <si>
    <t>Wayne Davis</t>
  </si>
  <si>
    <t>Kaplan</t>
  </si>
  <si>
    <t>Gouin</t>
  </si>
  <si>
    <t>Hemmerick</t>
  </si>
  <si>
    <t>Rasmussen</t>
  </si>
  <si>
    <t>Krizan</t>
  </si>
  <si>
    <t>Griffin</t>
  </si>
  <si>
    <t>Total</t>
  </si>
  <si>
    <t>Bennington Kocher Drive Bike/Pedestrian Path</t>
  </si>
  <si>
    <t>Milton Cherry Street Sidewalk</t>
  </si>
  <si>
    <t>Manchester Depot Street Redesign Additional Funding</t>
  </si>
  <si>
    <t>Rutland Creek Path</t>
  </si>
  <si>
    <t>Fairfax Pedestrian Facilities Improvement Project</t>
  </si>
  <si>
    <t>Hinesburg Village South Sidewalk - additional funds</t>
  </si>
  <si>
    <t>Burlington - Colchester Avenue Sidepath</t>
  </si>
  <si>
    <t xml:space="preserve">Description </t>
  </si>
  <si>
    <t>running total</t>
  </si>
  <si>
    <t>partial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</si>
</sst>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4">
    <xf numFmtId="0" fontId="0" fillId="0" borderId="0" xfId="0"/>
    <xf numFmtId="0" fontId="0" fillId="0" borderId="0" xfId="0" applyAlignment="1">
      <alignment wrapText="1"/>
    </xf>
    <xf numFmtId="0" fontId="16" fillId="0" borderId="0" xfId="0" applyFont="1"/>
    <xf numFmtId="164" fontId="16" fillId="0" borderId="0" xfId="0" applyNumberFormat="1" applyFont="1"/>
    <xf numFmtId="164" fontId="0" fillId="0" borderId="0" xfId="0" applyNumberFormat="1"/>
    <xf numFmtId="0" fontId="18" fillId="0" borderId="0" xfId="42"/>
    <xf numFmtId="0" fontId="16" fillId="0" borderId="0" xfId="0" applyFont="1" applyAlignment="1">
      <alignment wrapText="1"/>
    </xf>
    <xf numFmtId="165" fontId="0" fillId="0" borderId="0" xfId="0" applyNumberFormat="1"/>
    <xf numFmtId="165" fontId="16" fillId="0" borderId="0" xfId="0" applyNumberFormat="1" applyFont="1"/>
    <xf numFmtId="0" fontId="0" fillId="0" borderId="0" xfId="0" applyFill="1" applyAlignment="1">
      <alignment wrapText="1"/>
    </xf>
    <xf numFmtId="0" fontId="0" fillId="0" borderId="0" xfId="0" applyAlignment="1">
      <alignment horizontal="center" vertical="center"/>
    </xf>
    <xf numFmtId="0" fontId="0" fillId="0" borderId="0" xfId="0" applyAlignment="1">
      <alignment horizontal="center"/>
    </xf>
    <xf numFmtId="0" fontId="0" fillId="33" borderId="0" xfId="0" applyFill="1" applyAlignment="1">
      <alignment horizontal="center" vertical="center"/>
    </xf>
    <xf numFmtId="0" fontId="0" fillId="34" borderId="0" xfId="0"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farr@waterburyvt.com" TargetMode="External"/><Relationship Id="rId13" Type="http://schemas.openxmlformats.org/officeDocument/2006/relationships/printerSettings" Target="../printerSettings/printerSettings1.bin"/><Relationship Id="rId3" Type="http://schemas.openxmlformats.org/officeDocument/2006/relationships/hyperlink" Target="mailto:smolzon@burlingtonvt.gov" TargetMode="External"/><Relationship Id="rId7" Type="http://schemas.openxmlformats.org/officeDocument/2006/relationships/hyperlink" Target="mailto:selectboard@thetfordvermont.us" TargetMode="External"/><Relationship Id="rId12" Type="http://schemas.openxmlformats.org/officeDocument/2006/relationships/hyperlink" Target="mailto:sschreibmangross@gmail.com" TargetMode="External"/><Relationship Id="rId2" Type="http://schemas.openxmlformats.org/officeDocument/2006/relationships/hyperlink" Target="mailto:eastmontadmin@comcast.net" TargetMode="External"/><Relationship Id="rId1" Type="http://schemas.openxmlformats.org/officeDocument/2006/relationships/hyperlink" Target="mailto:tmcguires@hotmail.com" TargetMode="External"/><Relationship Id="rId6" Type="http://schemas.openxmlformats.org/officeDocument/2006/relationships/hyperlink" Target="mailto:j.okeefe@manchester-vt.gov" TargetMode="External"/><Relationship Id="rId11" Type="http://schemas.openxmlformats.org/officeDocument/2006/relationships/hyperlink" Target="mailto:manager@putneyvt.org" TargetMode="External"/><Relationship Id="rId5" Type="http://schemas.openxmlformats.org/officeDocument/2006/relationships/hyperlink" Target="mailto:townmanager@fairfax-vt.gov" TargetMode="External"/><Relationship Id="rId10" Type="http://schemas.openxmlformats.org/officeDocument/2006/relationships/hyperlink" Target="mailto:dallerton@miltonvt.gov" TargetMode="External"/><Relationship Id="rId4" Type="http://schemas.openxmlformats.org/officeDocument/2006/relationships/hyperlink" Target="mailto:manders@bcrcvt.org" TargetMode="External"/><Relationship Id="rId9" Type="http://schemas.openxmlformats.org/officeDocument/2006/relationships/hyperlink" Target="mailto:aweinhagen@hinesbur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7"/>
  <sheetViews>
    <sheetView tabSelected="1" zoomScaleNormal="100" workbookViewId="0">
      <pane xSplit="15" ySplit="1" topLeftCell="X5" activePane="bottomRight" state="frozen"/>
      <selection pane="topRight" activeCell="P1" sqref="P1"/>
      <selection pane="bottomLeft" activeCell="A2" sqref="A2"/>
      <selection pane="bottomRight" activeCell="AC7" sqref="AC7"/>
    </sheetView>
  </sheetViews>
  <sheetFormatPr defaultRowHeight="15" x14ac:dyDescent="0.25"/>
  <cols>
    <col min="1" max="1" width="39.85546875" style="1" customWidth="1"/>
    <col min="2" max="2" width="47.5703125" bestFit="1" customWidth="1"/>
    <col min="3" max="3" width="14" hidden="1" customWidth="1"/>
    <col min="4" max="4" width="11.85546875" hidden="1" customWidth="1"/>
    <col min="5" max="5" width="24.140625" hidden="1" customWidth="1"/>
    <col min="6" max="6" width="18" hidden="1" customWidth="1"/>
    <col min="7" max="7" width="19.5703125" hidden="1" customWidth="1"/>
    <col min="8" max="8" width="15.140625" hidden="1" customWidth="1"/>
    <col min="9" max="9" width="7.5703125" style="4" hidden="1" customWidth="1"/>
    <col min="10" max="10" width="31.5703125" hidden="1" customWidth="1"/>
    <col min="11" max="11" width="13.7109375" hidden="1" customWidth="1"/>
    <col min="12" max="12" width="12.42578125" hidden="1" customWidth="1"/>
    <col min="13" max="13" width="10" hidden="1" customWidth="1"/>
    <col min="14" max="14" width="22.5703125" hidden="1" customWidth="1"/>
    <col min="15" max="15" width="12.42578125" hidden="1" customWidth="1"/>
    <col min="16" max="16" width="118.28515625" customWidth="1"/>
    <col min="17" max="17" width="14.28515625" customWidth="1"/>
    <col min="18" max="23" width="14.7109375" customWidth="1"/>
    <col min="24" max="25" width="20.140625" customWidth="1"/>
    <col min="26" max="26" width="14.28515625" customWidth="1"/>
    <col min="27" max="27" width="17.42578125" customWidth="1"/>
  </cols>
  <sheetData>
    <row r="1" spans="1:28" ht="45" x14ac:dyDescent="0.25">
      <c r="A1" s="6" t="s">
        <v>74</v>
      </c>
      <c r="B1" s="2" t="s">
        <v>0</v>
      </c>
      <c r="C1" s="6" t="s">
        <v>128</v>
      </c>
      <c r="D1" s="6" t="s">
        <v>134</v>
      </c>
      <c r="E1" s="2" t="s">
        <v>1</v>
      </c>
      <c r="F1" s="2" t="s">
        <v>2</v>
      </c>
      <c r="G1" s="2" t="s">
        <v>3</v>
      </c>
      <c r="H1" s="2" t="s">
        <v>4</v>
      </c>
      <c r="I1" s="3" t="s">
        <v>95</v>
      </c>
      <c r="J1" s="2" t="s">
        <v>5</v>
      </c>
      <c r="K1" s="2" t="s">
        <v>6</v>
      </c>
      <c r="L1" s="2" t="s">
        <v>7</v>
      </c>
      <c r="M1" s="2" t="s">
        <v>8</v>
      </c>
      <c r="N1" s="2" t="s">
        <v>9</v>
      </c>
      <c r="O1" s="2" t="s">
        <v>10</v>
      </c>
      <c r="P1" s="2" t="s">
        <v>150</v>
      </c>
      <c r="Q1" s="2" t="s">
        <v>142</v>
      </c>
      <c r="R1" s="2" t="s">
        <v>136</v>
      </c>
      <c r="S1" s="2" t="s">
        <v>137</v>
      </c>
      <c r="T1" s="2" t="s">
        <v>138</v>
      </c>
      <c r="U1" s="2" t="s">
        <v>139</v>
      </c>
      <c r="V1" s="2" t="s">
        <v>140</v>
      </c>
      <c r="W1" s="2" t="s">
        <v>141</v>
      </c>
      <c r="X1" s="2" t="s">
        <v>127</v>
      </c>
      <c r="Y1" s="2"/>
      <c r="Z1" s="2" t="s">
        <v>126</v>
      </c>
      <c r="AA1" s="2" t="s">
        <v>151</v>
      </c>
    </row>
    <row r="2" spans="1:28" ht="75" x14ac:dyDescent="0.25">
      <c r="A2" s="1" t="s">
        <v>143</v>
      </c>
      <c r="B2" t="s">
        <v>20</v>
      </c>
      <c r="C2" t="s">
        <v>135</v>
      </c>
      <c r="D2">
        <v>2021</v>
      </c>
      <c r="E2" t="s">
        <v>11</v>
      </c>
      <c r="F2" t="s">
        <v>12</v>
      </c>
      <c r="G2" t="s">
        <v>13</v>
      </c>
      <c r="H2" t="s">
        <v>14</v>
      </c>
      <c r="I2" s="4">
        <v>5201</v>
      </c>
      <c r="J2" s="5" t="s">
        <v>15</v>
      </c>
      <c r="K2" t="s">
        <v>16</v>
      </c>
      <c r="L2" t="s">
        <v>17</v>
      </c>
      <c r="M2">
        <v>26823120</v>
      </c>
      <c r="N2" t="s">
        <v>18</v>
      </c>
      <c r="O2" t="s">
        <v>19</v>
      </c>
      <c r="P2" s="1" t="s">
        <v>21</v>
      </c>
      <c r="Q2" s="12">
        <f>SUM(R2:W2)</f>
        <v>130</v>
      </c>
      <c r="R2" s="10">
        <v>21</v>
      </c>
      <c r="S2" s="10">
        <v>20</v>
      </c>
      <c r="T2" s="12">
        <v>22</v>
      </c>
      <c r="U2" s="12">
        <v>22</v>
      </c>
      <c r="V2" s="12">
        <v>25</v>
      </c>
      <c r="W2" s="12">
        <v>20</v>
      </c>
      <c r="X2" s="7">
        <v>150000</v>
      </c>
      <c r="Y2" s="7"/>
      <c r="Z2" s="7">
        <f>0.8*X2</f>
        <v>120000</v>
      </c>
      <c r="AA2" s="7">
        <f>Z2</f>
        <v>120000</v>
      </c>
    </row>
    <row r="3" spans="1:28" ht="45" x14ac:dyDescent="0.25">
      <c r="A3" s="1" t="s">
        <v>144</v>
      </c>
      <c r="B3" t="s">
        <v>98</v>
      </c>
      <c r="C3" t="s">
        <v>130</v>
      </c>
      <c r="D3">
        <v>2020</v>
      </c>
      <c r="E3" t="s">
        <v>78</v>
      </c>
      <c r="F3" t="s">
        <v>100</v>
      </c>
      <c r="G3" t="s">
        <v>101</v>
      </c>
      <c r="H3" t="s">
        <v>102</v>
      </c>
      <c r="I3" s="4">
        <v>5468</v>
      </c>
      <c r="J3" s="5" t="s">
        <v>105</v>
      </c>
      <c r="K3" t="s">
        <v>106</v>
      </c>
      <c r="L3" t="s">
        <v>27</v>
      </c>
      <c r="M3">
        <v>187357280</v>
      </c>
      <c r="N3" t="s">
        <v>28</v>
      </c>
      <c r="O3" t="s">
        <v>19</v>
      </c>
      <c r="P3" s="1" t="s">
        <v>107</v>
      </c>
      <c r="Q3" s="12">
        <f>SUM(R3:W3)</f>
        <v>126</v>
      </c>
      <c r="R3" s="12">
        <v>22</v>
      </c>
      <c r="S3" s="12">
        <v>23</v>
      </c>
      <c r="T3" s="10">
        <f>(R3+S3+U3+V3+W3)/5</f>
        <v>21</v>
      </c>
      <c r="U3" s="10">
        <v>20</v>
      </c>
      <c r="V3" s="12">
        <v>20</v>
      </c>
      <c r="W3" s="10">
        <v>20</v>
      </c>
      <c r="X3" s="7">
        <v>35000</v>
      </c>
      <c r="Y3" s="7"/>
      <c r="Z3" s="7">
        <f>0.8*X3</f>
        <v>28000</v>
      </c>
      <c r="AA3" s="7">
        <f>AA2+Z3</f>
        <v>148000</v>
      </c>
    </row>
    <row r="4" spans="1:28" ht="75" x14ac:dyDescent="0.25">
      <c r="A4" s="1" t="s">
        <v>147</v>
      </c>
      <c r="B4" t="s">
        <v>30</v>
      </c>
      <c r="C4" t="s">
        <v>130</v>
      </c>
      <c r="D4">
        <v>2018</v>
      </c>
      <c r="E4" t="s">
        <v>31</v>
      </c>
      <c r="F4" t="s">
        <v>32</v>
      </c>
      <c r="G4" t="s">
        <v>33</v>
      </c>
      <c r="H4" t="s">
        <v>34</v>
      </c>
      <c r="I4" s="4">
        <v>5454</v>
      </c>
      <c r="J4" s="5" t="s">
        <v>35</v>
      </c>
      <c r="K4" t="s">
        <v>68</v>
      </c>
      <c r="L4" t="s">
        <v>17</v>
      </c>
      <c r="M4">
        <v>31438310</v>
      </c>
      <c r="N4" t="s">
        <v>36</v>
      </c>
      <c r="O4" t="s">
        <v>19</v>
      </c>
      <c r="P4" s="1" t="s">
        <v>37</v>
      </c>
      <c r="Q4" s="12">
        <f>SUM(R4:W4)</f>
        <v>119.5</v>
      </c>
      <c r="R4" s="12">
        <v>22</v>
      </c>
      <c r="S4" s="12">
        <v>21</v>
      </c>
      <c r="T4" s="10">
        <v>20.5</v>
      </c>
      <c r="U4" s="10">
        <v>20</v>
      </c>
      <c r="V4" s="12">
        <v>20</v>
      </c>
      <c r="W4" s="10">
        <v>16</v>
      </c>
      <c r="X4" s="7">
        <v>175000</v>
      </c>
      <c r="Y4" s="7"/>
      <c r="Z4" s="7">
        <f>0.8*X4</f>
        <v>140000</v>
      </c>
      <c r="AA4" s="7">
        <f t="shared" ref="AA4:AA13" si="0">AA3+Z4</f>
        <v>288000</v>
      </c>
    </row>
    <row r="5" spans="1:28" ht="90" x14ac:dyDescent="0.25">
      <c r="A5" s="1" t="s">
        <v>145</v>
      </c>
      <c r="B5" t="s">
        <v>116</v>
      </c>
      <c r="C5" t="s">
        <v>130</v>
      </c>
      <c r="D5">
        <v>2018</v>
      </c>
      <c r="E5" t="s">
        <v>99</v>
      </c>
      <c r="F5" t="s">
        <v>38</v>
      </c>
      <c r="G5" t="s">
        <v>39</v>
      </c>
      <c r="H5" t="s">
        <v>40</v>
      </c>
      <c r="I5" s="4">
        <v>5255</v>
      </c>
      <c r="J5" s="5" t="s">
        <v>41</v>
      </c>
      <c r="K5" t="s">
        <v>69</v>
      </c>
      <c r="L5" t="s">
        <v>17</v>
      </c>
      <c r="M5">
        <v>19105972</v>
      </c>
      <c r="N5" t="s">
        <v>18</v>
      </c>
      <c r="O5" t="s">
        <v>19</v>
      </c>
      <c r="P5" s="1" t="s">
        <v>42</v>
      </c>
      <c r="Q5" s="10">
        <f>SUM(R5:W5)</f>
        <v>119</v>
      </c>
      <c r="R5" s="10">
        <v>20</v>
      </c>
      <c r="S5" s="10">
        <v>20</v>
      </c>
      <c r="T5" s="12">
        <v>21</v>
      </c>
      <c r="U5" s="12">
        <v>23</v>
      </c>
      <c r="V5" s="10">
        <v>15</v>
      </c>
      <c r="W5" s="12">
        <v>20</v>
      </c>
      <c r="X5" s="7">
        <v>170000</v>
      </c>
      <c r="Y5" s="7"/>
      <c r="Z5" s="7">
        <f>0.8*X5</f>
        <v>136000</v>
      </c>
      <c r="AA5" s="7">
        <f t="shared" si="0"/>
        <v>424000</v>
      </c>
      <c r="AB5" t="s">
        <v>152</v>
      </c>
    </row>
    <row r="6" spans="1:28" ht="90" x14ac:dyDescent="0.25">
      <c r="A6" s="1" t="s">
        <v>148</v>
      </c>
      <c r="B6" t="s">
        <v>61</v>
      </c>
      <c r="C6" t="s">
        <v>129</v>
      </c>
      <c r="D6">
        <v>2020</v>
      </c>
      <c r="E6" t="s">
        <v>62</v>
      </c>
      <c r="F6" t="s">
        <v>63</v>
      </c>
      <c r="G6" t="s">
        <v>64</v>
      </c>
      <c r="H6" t="s">
        <v>65</v>
      </c>
      <c r="I6" s="4">
        <v>5461</v>
      </c>
      <c r="J6" s="5" t="s">
        <v>66</v>
      </c>
      <c r="K6" t="s">
        <v>73</v>
      </c>
      <c r="L6" t="s">
        <v>17</v>
      </c>
      <c r="M6">
        <v>602147758</v>
      </c>
      <c r="N6" t="s">
        <v>28</v>
      </c>
      <c r="O6" t="s">
        <v>19</v>
      </c>
      <c r="P6" s="1" t="s">
        <v>67</v>
      </c>
      <c r="Q6" s="10">
        <f>SUM(R6:W6)</f>
        <v>113</v>
      </c>
      <c r="R6" s="12">
        <v>22</v>
      </c>
      <c r="S6" s="10">
        <v>17</v>
      </c>
      <c r="T6" s="12">
        <v>24</v>
      </c>
      <c r="U6" s="13">
        <v>19</v>
      </c>
      <c r="V6" s="10">
        <v>15</v>
      </c>
      <c r="W6" s="10">
        <v>16</v>
      </c>
      <c r="X6" s="7">
        <v>143000</v>
      </c>
      <c r="Y6" s="7"/>
      <c r="Z6" s="7">
        <f>0.8*X6</f>
        <v>114400</v>
      </c>
      <c r="AA6" s="7">
        <f t="shared" si="0"/>
        <v>538400</v>
      </c>
    </row>
    <row r="7" spans="1:28" ht="45" x14ac:dyDescent="0.25">
      <c r="A7" s="9" t="s">
        <v>76</v>
      </c>
      <c r="B7" t="s">
        <v>76</v>
      </c>
      <c r="C7" t="s">
        <v>129</v>
      </c>
      <c r="D7">
        <v>2018</v>
      </c>
      <c r="E7" t="s">
        <v>77</v>
      </c>
      <c r="F7" t="s">
        <v>80</v>
      </c>
      <c r="G7" t="s">
        <v>81</v>
      </c>
      <c r="H7" t="s">
        <v>82</v>
      </c>
      <c r="I7" s="4">
        <v>5871</v>
      </c>
      <c r="J7" s="5" t="s">
        <v>83</v>
      </c>
      <c r="K7" t="s">
        <v>84</v>
      </c>
      <c r="L7" t="s">
        <v>85</v>
      </c>
      <c r="M7">
        <v>27548320</v>
      </c>
      <c r="N7" t="s">
        <v>86</v>
      </c>
      <c r="O7" t="s">
        <v>19</v>
      </c>
      <c r="P7" s="1" t="s">
        <v>87</v>
      </c>
      <c r="Q7" s="10">
        <f>SUM(R7:W7)</f>
        <v>112.5</v>
      </c>
      <c r="R7" s="10">
        <v>21</v>
      </c>
      <c r="S7" s="10">
        <v>17</v>
      </c>
      <c r="T7" s="10">
        <v>13.5</v>
      </c>
      <c r="U7" s="10">
        <v>21</v>
      </c>
      <c r="V7" s="10">
        <v>20</v>
      </c>
      <c r="W7" s="12">
        <v>20</v>
      </c>
      <c r="X7" s="7">
        <v>30000</v>
      </c>
      <c r="Y7" s="7"/>
      <c r="Z7" s="7">
        <f>0.8*X7</f>
        <v>24000</v>
      </c>
      <c r="AA7" s="7">
        <f t="shared" si="0"/>
        <v>562400</v>
      </c>
    </row>
    <row r="8" spans="1:28" ht="45" x14ac:dyDescent="0.25">
      <c r="A8" s="1" t="s">
        <v>88</v>
      </c>
      <c r="B8" t="s">
        <v>89</v>
      </c>
      <c r="C8" t="s">
        <v>131</v>
      </c>
      <c r="D8">
        <v>2019</v>
      </c>
      <c r="E8" t="s">
        <v>90</v>
      </c>
      <c r="F8" t="s">
        <v>91</v>
      </c>
      <c r="G8" t="s">
        <v>92</v>
      </c>
      <c r="H8" t="s">
        <v>93</v>
      </c>
      <c r="I8" s="4">
        <v>5651</v>
      </c>
      <c r="J8" s="5" t="s">
        <v>94</v>
      </c>
      <c r="K8" t="s">
        <v>96</v>
      </c>
      <c r="L8" t="s">
        <v>17</v>
      </c>
      <c r="M8">
        <v>108873704</v>
      </c>
      <c r="N8" t="s">
        <v>59</v>
      </c>
      <c r="O8" t="s">
        <v>19</v>
      </c>
      <c r="P8" s="1" t="s">
        <v>97</v>
      </c>
      <c r="Q8" s="10">
        <f>SUM(R8:W8)</f>
        <v>109</v>
      </c>
      <c r="R8" s="13">
        <v>18</v>
      </c>
      <c r="S8" s="10">
        <v>21</v>
      </c>
      <c r="T8" s="10">
        <v>15</v>
      </c>
      <c r="U8" s="13">
        <v>19</v>
      </c>
      <c r="V8" s="10">
        <v>20</v>
      </c>
      <c r="W8" s="10">
        <v>16</v>
      </c>
      <c r="X8" s="7">
        <v>200000</v>
      </c>
      <c r="Y8" s="7"/>
      <c r="Z8" s="7">
        <f>0.8*X8</f>
        <v>160000</v>
      </c>
      <c r="AA8" s="7">
        <f t="shared" si="0"/>
        <v>722400</v>
      </c>
    </row>
    <row r="9" spans="1:28" ht="45" x14ac:dyDescent="0.25">
      <c r="A9" s="1" t="s">
        <v>108</v>
      </c>
      <c r="B9" t="s">
        <v>109</v>
      </c>
      <c r="C9" t="s">
        <v>132</v>
      </c>
      <c r="D9">
        <v>2019</v>
      </c>
      <c r="E9" t="s">
        <v>79</v>
      </c>
      <c r="F9" t="s">
        <v>110</v>
      </c>
      <c r="G9" t="s">
        <v>111</v>
      </c>
      <c r="H9" t="s">
        <v>103</v>
      </c>
      <c r="I9" s="4">
        <v>5346</v>
      </c>
      <c r="J9" s="5" t="s">
        <v>112</v>
      </c>
      <c r="K9" t="s">
        <v>113</v>
      </c>
      <c r="L9" t="s">
        <v>27</v>
      </c>
      <c r="M9">
        <v>41504952</v>
      </c>
      <c r="N9" t="s">
        <v>114</v>
      </c>
      <c r="O9" t="s">
        <v>19</v>
      </c>
      <c r="P9" s="1" t="s">
        <v>115</v>
      </c>
      <c r="Q9" s="10">
        <f>SUM(R9:W9)</f>
        <v>97</v>
      </c>
      <c r="R9" s="10">
        <v>22</v>
      </c>
      <c r="S9" s="12">
        <v>21</v>
      </c>
      <c r="T9" s="10">
        <v>16</v>
      </c>
      <c r="U9" s="12">
        <v>23</v>
      </c>
      <c r="V9" s="10">
        <v>15</v>
      </c>
      <c r="W9" s="10">
        <v>0</v>
      </c>
      <c r="X9" s="7">
        <v>269726</v>
      </c>
      <c r="Y9" s="7">
        <v>269700</v>
      </c>
      <c r="Z9" s="7">
        <f>0.8*Y9</f>
        <v>215760</v>
      </c>
      <c r="AA9" s="7">
        <f t="shared" si="0"/>
        <v>938160</v>
      </c>
    </row>
    <row r="10" spans="1:28" ht="90" x14ac:dyDescent="0.25">
      <c r="A10" s="1" t="s">
        <v>149</v>
      </c>
      <c r="B10" t="s">
        <v>117</v>
      </c>
      <c r="C10" t="s">
        <v>130</v>
      </c>
      <c r="D10">
        <v>2020</v>
      </c>
      <c r="E10" t="s">
        <v>22</v>
      </c>
      <c r="F10" t="s">
        <v>23</v>
      </c>
      <c r="G10" t="s">
        <v>24</v>
      </c>
      <c r="H10" t="s">
        <v>25</v>
      </c>
      <c r="I10" s="4">
        <v>5401</v>
      </c>
      <c r="J10" s="5" t="s">
        <v>26</v>
      </c>
      <c r="K10" t="s">
        <v>70</v>
      </c>
      <c r="L10" t="s">
        <v>27</v>
      </c>
      <c r="M10">
        <v>603299272</v>
      </c>
      <c r="N10" t="s">
        <v>28</v>
      </c>
      <c r="O10" t="s">
        <v>19</v>
      </c>
      <c r="P10" s="1" t="s">
        <v>29</v>
      </c>
      <c r="Q10" s="10">
        <f>SUM(R10:W10)</f>
        <v>87</v>
      </c>
      <c r="R10" s="10">
        <v>18</v>
      </c>
      <c r="S10" s="13">
        <v>11</v>
      </c>
      <c r="T10" s="13">
        <v>12</v>
      </c>
      <c r="U10" s="10">
        <v>20</v>
      </c>
      <c r="V10" s="13">
        <v>15</v>
      </c>
      <c r="W10" s="10">
        <v>11</v>
      </c>
      <c r="X10" s="7">
        <v>306000</v>
      </c>
      <c r="Y10" s="7"/>
      <c r="Z10" s="7">
        <f>0.8*X10</f>
        <v>244800</v>
      </c>
      <c r="AA10" s="7">
        <f t="shared" si="0"/>
        <v>1182960</v>
      </c>
    </row>
    <row r="11" spans="1:28" ht="30" x14ac:dyDescent="0.25">
      <c r="A11" s="1" t="s">
        <v>146</v>
      </c>
      <c r="B11" t="s">
        <v>118</v>
      </c>
      <c r="C11" t="s">
        <v>132</v>
      </c>
      <c r="D11">
        <v>2020</v>
      </c>
      <c r="E11" t="s">
        <v>119</v>
      </c>
      <c r="F11" t="s">
        <v>120</v>
      </c>
      <c r="G11" t="s">
        <v>121</v>
      </c>
      <c r="H11" t="s">
        <v>104</v>
      </c>
      <c r="I11" s="4">
        <v>5701</v>
      </c>
      <c r="J11" s="5" t="s">
        <v>122</v>
      </c>
      <c r="K11" t="s">
        <v>123</v>
      </c>
      <c r="L11" t="s">
        <v>17</v>
      </c>
      <c r="M11">
        <v>39787528</v>
      </c>
      <c r="N11" t="s">
        <v>124</v>
      </c>
      <c r="O11" t="s">
        <v>19</v>
      </c>
      <c r="P11" s="1" t="s">
        <v>125</v>
      </c>
      <c r="Q11" s="13">
        <f>SUM(R11:W11)</f>
        <v>85</v>
      </c>
      <c r="R11" s="10">
        <v>20</v>
      </c>
      <c r="S11" s="10">
        <v>19</v>
      </c>
      <c r="T11" s="13">
        <v>12</v>
      </c>
      <c r="U11" s="13">
        <v>19</v>
      </c>
      <c r="V11" s="13">
        <v>15</v>
      </c>
      <c r="W11" s="13">
        <v>0</v>
      </c>
      <c r="X11" s="7">
        <v>1794000</v>
      </c>
      <c r="Y11" s="7"/>
      <c r="Z11" s="7">
        <f>0.8*X11</f>
        <v>1435200</v>
      </c>
      <c r="AA11" s="7">
        <f t="shared" si="0"/>
        <v>2618160</v>
      </c>
    </row>
    <row r="12" spans="1:28" ht="60" x14ac:dyDescent="0.25">
      <c r="A12" s="1" t="s">
        <v>43</v>
      </c>
      <c r="B12" t="s">
        <v>44</v>
      </c>
      <c r="C12" t="s">
        <v>133</v>
      </c>
      <c r="D12">
        <v>2019</v>
      </c>
      <c r="E12" t="s">
        <v>45</v>
      </c>
      <c r="F12" t="s">
        <v>46</v>
      </c>
      <c r="G12" t="s">
        <v>47</v>
      </c>
      <c r="H12" t="s">
        <v>48</v>
      </c>
      <c r="I12" s="4">
        <v>5075</v>
      </c>
      <c r="J12" s="5" t="s">
        <v>49</v>
      </c>
      <c r="K12" t="s">
        <v>71</v>
      </c>
      <c r="L12" t="s">
        <v>17</v>
      </c>
      <c r="M12">
        <v>804869832</v>
      </c>
      <c r="N12" s="1" t="s">
        <v>75</v>
      </c>
      <c r="O12" t="s">
        <v>50</v>
      </c>
      <c r="P12" s="1" t="s">
        <v>51</v>
      </c>
      <c r="Q12" s="13">
        <f>SUM(R12:W12)</f>
        <v>84</v>
      </c>
      <c r="R12" s="13">
        <v>18</v>
      </c>
      <c r="S12" s="13">
        <v>17</v>
      </c>
      <c r="T12" s="10">
        <v>14</v>
      </c>
      <c r="U12" s="10">
        <v>20</v>
      </c>
      <c r="V12" s="13">
        <v>15</v>
      </c>
      <c r="W12" s="13">
        <v>0</v>
      </c>
      <c r="X12" s="7">
        <v>63000</v>
      </c>
      <c r="Y12" s="7"/>
      <c r="Z12" s="7">
        <f>0.8*X12</f>
        <v>50400</v>
      </c>
      <c r="AA12" s="7">
        <f t="shared" si="0"/>
        <v>2668560</v>
      </c>
    </row>
    <row r="13" spans="1:28" ht="75" x14ac:dyDescent="0.25">
      <c r="A13" s="1" t="s">
        <v>52</v>
      </c>
      <c r="B13" t="s">
        <v>53</v>
      </c>
      <c r="C13" t="s">
        <v>130</v>
      </c>
      <c r="D13">
        <v>2022</v>
      </c>
      <c r="E13" t="s">
        <v>54</v>
      </c>
      <c r="F13" t="s">
        <v>55</v>
      </c>
      <c r="G13" t="s">
        <v>56</v>
      </c>
      <c r="H13" t="s">
        <v>57</v>
      </c>
      <c r="I13" s="4">
        <v>5676</v>
      </c>
      <c r="J13" s="5" t="s">
        <v>58</v>
      </c>
      <c r="K13" t="s">
        <v>72</v>
      </c>
      <c r="L13" t="s">
        <v>27</v>
      </c>
      <c r="M13">
        <v>37706496</v>
      </c>
      <c r="N13" t="s">
        <v>59</v>
      </c>
      <c r="O13" t="s">
        <v>50</v>
      </c>
      <c r="P13" s="1" t="s">
        <v>60</v>
      </c>
      <c r="Q13" s="13">
        <f>SUM(R13:W13)</f>
        <v>76</v>
      </c>
      <c r="R13" s="13">
        <v>14</v>
      </c>
      <c r="S13" s="13">
        <v>14</v>
      </c>
      <c r="T13" s="13">
        <v>6</v>
      </c>
      <c r="U13" s="10">
        <v>22</v>
      </c>
      <c r="V13" s="10">
        <v>20</v>
      </c>
      <c r="W13" s="13">
        <v>0</v>
      </c>
      <c r="X13" s="7">
        <v>158000</v>
      </c>
      <c r="Y13" s="7"/>
      <c r="Z13" s="7">
        <f>0.8*X13</f>
        <v>126400</v>
      </c>
      <c r="AA13" s="7">
        <f t="shared" si="0"/>
        <v>2794960</v>
      </c>
    </row>
    <row r="14" spans="1:28" x14ac:dyDescent="0.25">
      <c r="Q14" s="8"/>
      <c r="R14" s="2"/>
      <c r="X14" s="8">
        <f>SUM(X2:X13)</f>
        <v>3493726</v>
      </c>
      <c r="Y14" s="8"/>
      <c r="Z14" s="8">
        <f>SUM(Z2:Z13)</f>
        <v>2794960</v>
      </c>
    </row>
    <row r="35" spans="16:16" x14ac:dyDescent="0.25">
      <c r="P35" s="11"/>
    </row>
    <row r="36" spans="16:16" x14ac:dyDescent="0.25">
      <c r="P36" s="11"/>
    </row>
    <row r="37" spans="16:16" x14ac:dyDescent="0.25">
      <c r="P37" s="11"/>
    </row>
  </sheetData>
  <sortState ref="A2:Z39">
    <sortCondition descending="1" ref="Q1"/>
  </sortState>
  <hyperlinks>
    <hyperlink ref="J7" r:id="rId1" xr:uid="{12F8E5CA-39DB-46B2-8BEC-B18D8EDCC862}"/>
    <hyperlink ref="J8" r:id="rId2" xr:uid="{C4B2963D-511B-4EE5-B585-A23EC8C26DE8}"/>
    <hyperlink ref="J10" r:id="rId3" xr:uid="{C58C8804-3EDC-4DBC-A5B3-B5C0804822D5}"/>
    <hyperlink ref="J2" r:id="rId4" xr:uid="{0F410B95-BC5D-47B5-B6EF-B1DB651D90BB}"/>
    <hyperlink ref="J4" r:id="rId5" xr:uid="{F1688353-DC70-40E0-BF5C-F946F9EB77C9}"/>
    <hyperlink ref="J5" r:id="rId6" xr:uid="{DB84538F-D65E-41FC-87CB-A539F9DBE91C}"/>
    <hyperlink ref="J12" r:id="rId7" xr:uid="{9B3F0E04-AA5C-4D09-A440-DBC789FE0F27}"/>
    <hyperlink ref="J13" r:id="rId8" xr:uid="{BFEA3CA7-81FF-4CDA-ACED-115BA46B7F6A}"/>
    <hyperlink ref="J6" r:id="rId9" xr:uid="{A8A992EE-F5CC-4773-A903-D47385D0C8E0}"/>
    <hyperlink ref="J3" r:id="rId10" xr:uid="{79240165-1DDE-40F7-B707-58203D533E37}"/>
    <hyperlink ref="J9" r:id="rId11" xr:uid="{83460667-ADD4-4D15-923A-46426CC82ED4}"/>
    <hyperlink ref="J11" r:id="rId12" xr:uid="{946FDD56-6625-49DC-8D30-1F2C8C1EDD0C}"/>
  </hyperlinks>
  <pageMargins left="0.7" right="0.7" top="0.75" bottom="0.75" header="0.3" footer="0.3"/>
  <pageSetup orientation="portrait"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AFDA19406B848B7101DD146C7E85B" ma:contentTypeVersion="18" ma:contentTypeDescription="Create a new document." ma:contentTypeScope="" ma:versionID="39a1344c21666c4780c4214b4c4850a1">
  <xsd:schema xmlns:xsd="http://www.w3.org/2001/XMLSchema" xmlns:xs="http://www.w3.org/2001/XMLSchema" xmlns:p="http://schemas.microsoft.com/office/2006/metadata/properties" xmlns:ns2="8fd47c45-8aaa-4bb9-a294-41bdb653617e" xmlns:ns3="2a208fe3-8287-4a8b-b629-d45392ca0f10" xmlns:ns4="22ec0dd7-095b-41f2-b8b8-a624496b8c6b" targetNamespace="http://schemas.microsoft.com/office/2006/metadata/properties" ma:root="true" ma:fieldsID="5da6e6d147b0f112825d5ae4887165ea" ns2:_="" ns3:_="" ns4:_="">
    <xsd:import namespace="8fd47c45-8aaa-4bb9-a294-41bdb653617e"/>
    <xsd:import namespace="2a208fe3-8287-4a8b-b629-d45392ca0f10"/>
    <xsd:import namespace="22ec0dd7-095b-41f2-b8b8-a624496b8c6b"/>
    <xsd:element name="properties">
      <xsd:complexType>
        <xsd:sequence>
          <xsd:element name="documentManagement">
            <xsd:complexType>
              <xsd:all>
                <xsd:element ref="ns2:_dlc_Exempt" minOccurs="0"/>
                <xsd:element ref="ns3:SharedWithUser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47c45-8aaa-4bb9-a294-41bdb653617e" elementFormDefault="qualified">
    <xsd:import namespace="http://schemas.microsoft.com/office/2006/documentManagement/types"/>
    <xsd:import namespace="http://schemas.microsoft.com/office/infopath/2007/PartnerControls"/>
    <xsd:element name="_dlc_Exempt" ma:index="8"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208fe3-8287-4a8b-b629-d45392ca0f10"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ec0dd7-095b-41f2-b8b8-a624496b8c6b"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22ec0dd7-095b-41f2-b8b8-a624496b8c6b">E23TXWV46JPD-1446909593-6587</_dlc_DocId>
    <_dlc_DocIdUrl xmlns="22ec0dd7-095b-41f2-b8b8-a624496b8c6b">
      <Url>https://outside.vermont.gov/agency/VTRANS/external/MAB-LP/_layouts/15/DocIdRedir.aspx?ID=E23TXWV46JPD-1446909593-6587</Url>
      <Description>E23TXWV46JPD-1446909593-6587</Description>
    </_dlc_DocIdUrl>
  </documentManagement>
</p:properties>
</file>

<file path=customXml/itemProps1.xml><?xml version="1.0" encoding="utf-8"?>
<ds:datastoreItem xmlns:ds="http://schemas.openxmlformats.org/officeDocument/2006/customXml" ds:itemID="{12E6D4CC-39DB-493D-8EA8-F4A74D0FE842}"/>
</file>

<file path=customXml/itemProps2.xml><?xml version="1.0" encoding="utf-8"?>
<ds:datastoreItem xmlns:ds="http://schemas.openxmlformats.org/officeDocument/2006/customXml" ds:itemID="{3B125A5B-3504-4585-A51D-75C59FF1792C}"/>
</file>

<file path=customXml/itemProps3.xml><?xml version="1.0" encoding="utf-8"?>
<ds:datastoreItem xmlns:ds="http://schemas.openxmlformats.org/officeDocument/2006/customXml" ds:itemID="{0AEEA491-14D6-42BC-A48C-F2710C7EDDAA}"/>
</file>

<file path=customXml/itemProps4.xml><?xml version="1.0" encoding="utf-8"?>
<ds:datastoreItem xmlns:ds="http://schemas.openxmlformats.org/officeDocument/2006/customXml" ds:itemID="{F2EFCB21-02DF-4482-B2B8-DC7264C31421}"/>
</file>

<file path=customXml/itemProps5.xml><?xml version="1.0" encoding="utf-8"?>
<ds:datastoreItem xmlns:ds="http://schemas.openxmlformats.org/officeDocument/2006/customXml" ds:itemID="{57F63EDC-F73B-4DA5-9342-579EE13AF3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Additional Funds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Kaplan, Jon</dc:creator>
  <cp:lastModifiedBy>Kaplan, Jon</cp:lastModifiedBy>
  <dcterms:created xsi:type="dcterms:W3CDTF">2018-06-25T18:59:01Z</dcterms:created>
  <dcterms:modified xsi:type="dcterms:W3CDTF">2018-08-07T19:39:46Z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0x010100F3EAFDA19406B848B7101DD146C7E85B</vt:lpwstr>
  </property>
  <property fmtid="{D5CDD505-2E9C-101B-9397-08002B2CF9AE}" pid="3" name="_dlc_DocIdItemGuid">
    <vt:lpwstr>cafd3dd1-0dbb-4911-9e7a-b3edc4846e30</vt:lpwstr>
  </property>
</Properties>
</file>